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9420" windowHeight="11020"/>
  </bookViews>
  <sheets>
    <sheet name="I.T. CALCULATOR-RMJ " sheetId="1" r:id="rId1"/>
  </sheets>
  <definedNames>
    <definedName name="_xlnm.Print_Area" localSheetId="0">'I.T. CALCULATOR-RMJ '!$A$1:$E$43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9" i="1" l="1"/>
  <c r="D12" i="1" l="1"/>
  <c r="D15" i="1"/>
  <c r="D14" i="1"/>
  <c r="D13" i="1"/>
  <c r="C12" i="1"/>
  <c r="C16" i="1" s="1"/>
  <c r="C18" i="1" s="1"/>
  <c r="C26" i="1" l="1"/>
  <c r="C27" i="1" s="1"/>
  <c r="C30" i="1" s="1"/>
  <c r="D16" i="1"/>
  <c r="D18" i="1" s="1"/>
  <c r="D26" i="1" s="1"/>
  <c r="D34" i="1" s="1"/>
  <c r="D31" i="1" l="1"/>
  <c r="C31" i="1"/>
  <c r="C32" i="1"/>
  <c r="D27" i="1"/>
  <c r="D33" i="1" l="1"/>
  <c r="D32" i="1"/>
  <c r="D35" i="1"/>
  <c r="D30" i="1"/>
  <c r="C37" i="1"/>
  <c r="C38" i="1" s="1"/>
  <c r="D37" i="1" l="1"/>
  <c r="F37" i="1" s="1"/>
  <c r="D38" i="1" s="1"/>
  <c r="C39" i="1"/>
  <c r="C40" i="1" s="1"/>
  <c r="C41" i="1" s="1"/>
  <c r="C42" i="1" s="1"/>
  <c r="D39" i="1" l="1"/>
  <c r="D40" i="1" s="1"/>
  <c r="D41" i="1" s="1"/>
  <c r="D42" i="1" s="1"/>
</calcChain>
</file>

<file path=xl/sharedStrings.xml><?xml version="1.0" encoding="utf-8"?>
<sst xmlns="http://schemas.openxmlformats.org/spreadsheetml/2006/main" count="52" uniqueCount="52">
  <si>
    <t>VIKALP-1     OLD</t>
  </si>
  <si>
    <t>VIKALP-2     NEW</t>
  </si>
  <si>
    <t xml:space="preserve">ગ્રોસ પગાર + મોંઘવારી એરીયર્સ + અન્ય એરીયર્સ </t>
  </si>
  <si>
    <t xml:space="preserve">ક્રમ </t>
  </si>
  <si>
    <t xml:space="preserve">વ્યવસાય વેરો </t>
  </si>
  <si>
    <t>ટ્રાન્સપોર્ટ એલાઉન્સ ( માત્ર દિવ્યાંગ માટે )</t>
  </si>
  <si>
    <t>સ્ટાન્ડ્ર્ડ ડેડક્સન</t>
  </si>
  <si>
    <t>બાકી રકમ (1)-(2)-(3)-(4)= (5)</t>
  </si>
  <si>
    <t>બેન્ક વ્યાજ ( saving) આવક</t>
  </si>
  <si>
    <t xml:space="preserve">અન્ય આવક </t>
  </si>
  <si>
    <t>કુલ  રકમ (5)+(6)+(7)+(8)</t>
  </si>
  <si>
    <t xml:space="preserve">બેન્ક વ્યાજ ( FD) આવક  </t>
  </si>
  <si>
    <t>HOME  LOAN  વ્યાજ   ( max  200000)</t>
  </si>
  <si>
    <t>બાકી રકમ (9)-(10)= (11)</t>
  </si>
  <si>
    <t>80 C     ( MAX 150000)</t>
  </si>
  <si>
    <t>80 D     ( MAX 25000)</t>
  </si>
  <si>
    <t xml:space="preserve">80 G     (દાન) </t>
  </si>
  <si>
    <t>80  TTA  ( MAX 10000)</t>
  </si>
  <si>
    <t>80 U   ( માત્ર દિવ્યાંગ માટે )</t>
  </si>
  <si>
    <t>ટેક્સ પાત્ર રકમ  ( 10 રૂપિયાના રાઉન્ડમાં )</t>
  </si>
  <si>
    <t>ટેક્સ ગણતરી  VIKALP-1  OLD  SLAB</t>
  </si>
  <si>
    <t>ટેક્સ ગણતરી  VIKALP-2  NEW  SLAB</t>
  </si>
  <si>
    <t>TOTAL   INCOME  TAX</t>
  </si>
  <si>
    <t>87 A  RELIEF  ( VIKALP-1  OLD  SLAB)</t>
  </si>
  <si>
    <t>87 A  RELIEF  ( VIKALP-2  NEW  SLAB)</t>
  </si>
  <si>
    <t xml:space="preserve">હેલ્થ + એજ્યુકેશન સેસ  (4%)    </t>
  </si>
  <si>
    <t xml:space="preserve">TOTAL   INCOME  TAX  ( 1 રૂપીયાના રાઉન્ડમાં )  </t>
  </si>
  <si>
    <t xml:space="preserve">વિકલ્પ-1 જૂના સ્લેબ મુજબ </t>
  </si>
  <si>
    <t xml:space="preserve">વિકલ્પ-2 નવા સ્લેબ મુજબ </t>
  </si>
  <si>
    <t xml:space="preserve">                               UPTO   250000  (0 %)      </t>
  </si>
  <si>
    <t>CREATED  BY :- JAGATIYA  RAJANIKANT M.   97146 46456</t>
  </si>
  <si>
    <t xml:space="preserve">ખાસ નોંધ :- (1) નીચેની એક્સેલ શીટમા માત્ર લીલા રંગના સેલમાં જ લાગુ પડતી રકમ એન્ટર કરવી </t>
  </si>
  <si>
    <t xml:space="preserve">                  પરથી ડાઉનલોડ કરીને જ ઉપયોગ કરવો. કોઈ અન્ય પાસેથી આવેલી એક્સેલ શીટ ઉપયોગ કરશો નહી  </t>
  </si>
  <si>
    <r>
      <t xml:space="preserve">                         (2)  </t>
    </r>
    <r>
      <rPr>
        <b/>
        <sz val="13"/>
        <color theme="1"/>
        <rFont val="Calibri"/>
        <family val="2"/>
        <scheme val="minor"/>
      </rPr>
      <t xml:space="preserve">તમારી પગાર -કપાત અનુસાર INCOMETAX નો ક્યો વિકલ્પ ફાયદાકારક છે તે ચેક કરવા માટેની આ એક્સેલ શીટ છે </t>
    </r>
  </si>
  <si>
    <t>TOTAL   INCOME  TAX  AFTER  87A  RELIEF  (22)-(23) = (24)</t>
  </si>
  <si>
    <t xml:space="preserve">TOTAL   INCOME  TAX  (24) + (25) = (26) </t>
  </si>
  <si>
    <t>બાકી રકમ (11)-(12)-(13)-(14)-(15)-(16)-(17)-(18)= (19)</t>
  </si>
  <si>
    <t xml:space="preserve">NPS </t>
  </si>
  <si>
    <t>OTHER</t>
  </si>
  <si>
    <t>MAX   38400</t>
  </si>
  <si>
    <r>
      <t xml:space="preserve">                         (3) આ એક્સેલ શીટ માત્ર અમારી શાળાની વેબસાઇટ </t>
    </r>
    <r>
      <rPr>
        <b/>
        <sz val="15"/>
        <color theme="1"/>
        <rFont val="Calibri"/>
        <family val="2"/>
        <scheme val="minor"/>
      </rPr>
      <t>https://rajkotmsbht90.wixsite.com/schoolno90rajkot</t>
    </r>
  </si>
  <si>
    <t xml:space="preserve"> UPTO   400000  (0 %)      </t>
  </si>
  <si>
    <t>400001-800000  ( 5%)</t>
  </si>
  <si>
    <t>800001-1200000  (10%)</t>
  </si>
  <si>
    <t>1200001-1600000  (15%)</t>
  </si>
  <si>
    <t>1600001-2000000  (20%)</t>
  </si>
  <si>
    <t>250001-500000  ( 5%)</t>
  </si>
  <si>
    <t>500001-1000000  (20%)</t>
  </si>
  <si>
    <t>1000001-5000000  (30%)</t>
  </si>
  <si>
    <t>2000001-2400000  (25%)</t>
  </si>
  <si>
    <t>2400001  &amp; Above  (30%)</t>
  </si>
  <si>
    <t xml:space="preserve">          નાણાકીય વર્ષ:- 2025-26  માટે ......INCOME TAX  માટે            વિકલ્પ પસંદગી માટે ઉપયોગી EXCEL 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</si>
</sst>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u/>
      <sz val="2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/>
    <xf numFmtId="0" fontId="0" fillId="2" borderId="14" xfId="0" applyFill="1" applyBorder="1"/>
    <xf numFmtId="0" fontId="2" fillId="2" borderId="4" xfId="0" applyFont="1" applyFill="1" applyBorder="1" applyAlignment="1">
      <alignment horizontal="right" vertical="center"/>
    </xf>
    <xf numFmtId="2" fontId="6" fillId="7" borderId="25" xfId="1" applyNumberFormat="1" applyFont="1" applyFill="1" applyBorder="1" applyAlignment="1" applyProtection="1">
      <protection hidden="1"/>
    </xf>
    <xf numFmtId="0" fontId="5" fillId="7" borderId="14" xfId="0" applyFont="1" applyFill="1" applyBorder="1" applyAlignment="1">
      <alignment horizontal="left" vertical="center"/>
    </xf>
    <xf numFmtId="2" fontId="6" fillId="7" borderId="22" xfId="1" applyNumberFormat="1" applyFont="1" applyFill="1" applyBorder="1" applyAlignment="1" applyProtection="1">
      <protection hidden="1"/>
    </xf>
    <xf numFmtId="0" fontId="5" fillId="7" borderId="14" xfId="0" applyFont="1" applyFill="1" applyBorder="1" applyAlignment="1">
      <alignment vertical="center"/>
    </xf>
    <xf numFmtId="2" fontId="6" fillId="7" borderId="23" xfId="1" applyNumberFormat="1" applyFont="1" applyFill="1" applyBorder="1" applyAlignment="1" applyProtection="1">
      <protection hidden="1"/>
    </xf>
    <xf numFmtId="2" fontId="5" fillId="2" borderId="1" xfId="0" applyNumberFormat="1" applyFont="1" applyFill="1" applyBorder="1" applyAlignment="1">
      <alignment vertical="center"/>
    </xf>
    <xf numFmtId="2" fontId="5" fillId="3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11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2" fontId="5" fillId="7" borderId="24" xfId="0" applyNumberFormat="1" applyFont="1" applyFill="1" applyBorder="1"/>
    <xf numFmtId="2" fontId="5" fillId="7" borderId="21" xfId="0" applyNumberFormat="1" applyFont="1" applyFill="1" applyBorder="1"/>
    <xf numFmtId="2" fontId="5" fillId="7" borderId="25" xfId="0" applyNumberFormat="1" applyFont="1" applyFill="1" applyBorder="1"/>
    <xf numFmtId="2" fontId="5" fillId="7" borderId="26" xfId="0" applyNumberFormat="1" applyFont="1" applyFill="1" applyBorder="1"/>
    <xf numFmtId="2" fontId="5" fillId="2" borderId="6" xfId="0" applyNumberFormat="1" applyFont="1" applyFill="1" applyBorder="1" applyAlignment="1">
      <alignment vertical="center"/>
    </xf>
    <xf numFmtId="2" fontId="5" fillId="2" borderId="5" xfId="0" applyNumberFormat="1" applyFont="1" applyFill="1" applyBorder="1" applyAlignment="1">
      <alignment vertical="center"/>
    </xf>
    <xf numFmtId="0" fontId="0" fillId="6" borderId="31" xfId="0" applyFill="1" applyBorder="1"/>
    <xf numFmtId="0" fontId="5" fillId="0" borderId="25" xfId="0" applyFont="1" applyBorder="1" applyAlignment="1">
      <alignment horizontal="left" vertical="center"/>
    </xf>
    <xf numFmtId="0" fontId="5" fillId="2" borderId="25" xfId="0" applyFont="1" applyFill="1" applyBorder="1" applyAlignment="1">
      <alignment horizontal="right" vertical="center"/>
    </xf>
    <xf numFmtId="0" fontId="5" fillId="0" borderId="32" xfId="0" applyFont="1" applyBorder="1" applyAlignment="1">
      <alignment horizontal="left" vertical="center"/>
    </xf>
    <xf numFmtId="2" fontId="5" fillId="3" borderId="13" xfId="0" applyNumberFormat="1" applyFont="1" applyFill="1" applyBorder="1" applyAlignment="1">
      <alignment vertical="center"/>
    </xf>
    <xf numFmtId="2" fontId="5" fillId="2" borderId="33" xfId="0" applyNumberFormat="1" applyFont="1" applyFill="1" applyBorder="1" applyAlignment="1">
      <alignment vertical="center"/>
    </xf>
    <xf numFmtId="0" fontId="0" fillId="4" borderId="34" xfId="0" applyFill="1" applyBorder="1" applyAlignment="1">
      <alignment horizontal="left" vertical="center"/>
    </xf>
    <xf numFmtId="0" fontId="3" fillId="4" borderId="30" xfId="0" applyFont="1" applyFill="1" applyBorder="1" applyAlignment="1">
      <alignment horizontal="center" vertical="justify"/>
    </xf>
    <xf numFmtId="0" fontId="0" fillId="4" borderId="35" xfId="0" applyFill="1" applyBorder="1"/>
    <xf numFmtId="0" fontId="5" fillId="7" borderId="8" xfId="0" applyFont="1" applyFill="1" applyBorder="1" applyAlignment="1">
      <alignment horizontal="left" vertical="center"/>
    </xf>
    <xf numFmtId="0" fontId="5" fillId="7" borderId="14" xfId="0" applyFont="1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/>
    </xf>
    <xf numFmtId="0" fontId="5" fillId="4" borderId="1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6" borderId="18" xfId="0" applyFont="1" applyFill="1" applyBorder="1"/>
    <xf numFmtId="0" fontId="5" fillId="2" borderId="28" xfId="0" applyFont="1" applyFill="1" applyBorder="1"/>
    <xf numFmtId="0" fontId="7" fillId="6" borderId="34" xfId="0" applyFont="1" applyFill="1" applyBorder="1" applyAlignment="1">
      <alignment horizontal="right" vertical="center"/>
    </xf>
    <xf numFmtId="2" fontId="4" fillId="6" borderId="30" xfId="0" applyNumberFormat="1" applyFont="1" applyFill="1" applyBorder="1" applyAlignment="1">
      <alignment horizontal="right" vertical="center"/>
    </xf>
    <xf numFmtId="0" fontId="0" fillId="2" borderId="9" xfId="0" applyFill="1" applyBorder="1"/>
    <xf numFmtId="0" fontId="0" fillId="2" borderId="40" xfId="0" applyFill="1" applyBorder="1"/>
    <xf numFmtId="0" fontId="0" fillId="2" borderId="27" xfId="0" applyFill="1" applyBorder="1"/>
    <xf numFmtId="0" fontId="13" fillId="2" borderId="25" xfId="0" applyFont="1" applyFill="1" applyBorder="1" applyAlignment="1">
      <alignment horizontal="right" vertical="center"/>
    </xf>
    <xf numFmtId="0" fontId="13" fillId="2" borderId="29" xfId="0" applyFont="1" applyFill="1" applyBorder="1" applyAlignment="1">
      <alignment horizontal="right" vertical="center"/>
    </xf>
    <xf numFmtId="0" fontId="5" fillId="7" borderId="41" xfId="0" applyFont="1" applyFill="1" applyBorder="1" applyAlignment="1">
      <alignment horizontal="center" vertical="justify"/>
    </xf>
    <xf numFmtId="2" fontId="0" fillId="0" borderId="0" xfId="0" applyNumberFormat="1"/>
    <xf numFmtId="2" fontId="5" fillId="8" borderId="1" xfId="0" applyNumberFormat="1" applyFont="1" applyFill="1" applyBorder="1" applyAlignment="1">
      <alignment vertical="center"/>
    </xf>
    <xf numFmtId="0" fontId="13" fillId="8" borderId="9" xfId="0" applyFont="1" applyFill="1" applyBorder="1" applyAlignment="1">
      <alignment horizontal="right" vertical="center"/>
    </xf>
    <xf numFmtId="0" fontId="13" fillId="2" borderId="14" xfId="0" applyFont="1" applyFill="1" applyBorder="1" applyAlignment="1">
      <alignment horizontal="left" vertical="center"/>
    </xf>
    <xf numFmtId="2" fontId="5" fillId="7" borderId="29" xfId="0" applyNumberFormat="1" applyFont="1" applyFill="1" applyBorder="1"/>
    <xf numFmtId="0" fontId="8" fillId="5" borderId="2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justify"/>
    </xf>
    <xf numFmtId="0" fontId="9" fillId="0" borderId="39" xfId="0" applyFont="1" applyBorder="1" applyAlignment="1">
      <alignment horizontal="center" vertical="justify"/>
    </xf>
    <xf numFmtId="0" fontId="9" fillId="0" borderId="35" xfId="0" applyFont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zoomScaleNormal="100" zoomScaleSheetLayoutView="100" workbookViewId="0">
      <selection activeCell="H7" sqref="H7"/>
    </sheetView>
  </sheetViews>
  <sheetFormatPr defaultRowHeight="14.5" x14ac:dyDescent="0.35"/>
  <cols>
    <col min="2" max="2" width="58.26953125" customWidth="1"/>
    <col min="3" max="3" width="18.54296875" customWidth="1"/>
    <col min="4" max="4" width="19.1796875" customWidth="1"/>
    <col min="5" max="5" width="31.54296875" customWidth="1"/>
    <col min="6" max="6" width="13.453125" hidden="1" customWidth="1"/>
  </cols>
  <sheetData>
    <row r="1" spans="1:5" ht="51.65" customHeight="1" thickBot="1" x14ac:dyDescent="0.3">
      <c r="A1" s="64" t="s">
        <v>30</v>
      </c>
      <c r="B1" s="65"/>
      <c r="C1" s="65"/>
      <c r="D1" s="65"/>
      <c r="E1" s="66"/>
    </row>
    <row r="2" spans="1:5" ht="78.650000000000006" customHeight="1" thickBot="1" x14ac:dyDescent="0.4">
      <c r="A2" s="70" t="s">
        <v>51</v>
      </c>
      <c r="B2" s="71"/>
      <c r="C2" s="71"/>
      <c r="D2" s="71"/>
      <c r="E2" s="72"/>
    </row>
    <row r="3" spans="1:5" ht="30" customHeight="1" thickBot="1" x14ac:dyDescent="0.4">
      <c r="A3" s="67" t="s">
        <v>31</v>
      </c>
      <c r="B3" s="68"/>
      <c r="C3" s="68"/>
      <c r="D3" s="68"/>
      <c r="E3" s="69"/>
    </row>
    <row r="4" spans="1:5" ht="30" customHeight="1" thickBot="1" x14ac:dyDescent="0.4">
      <c r="A4" s="67" t="s">
        <v>33</v>
      </c>
      <c r="B4" s="68"/>
      <c r="C4" s="68"/>
      <c r="D4" s="68"/>
      <c r="E4" s="69"/>
    </row>
    <row r="5" spans="1:5" ht="30" customHeight="1" thickBot="1" x14ac:dyDescent="0.4">
      <c r="A5" s="67" t="s">
        <v>40</v>
      </c>
      <c r="B5" s="68"/>
      <c r="C5" s="68"/>
      <c r="D5" s="68"/>
      <c r="E5" s="69"/>
    </row>
    <row r="6" spans="1:5" ht="24.65" customHeight="1" thickBot="1" x14ac:dyDescent="0.4">
      <c r="A6" s="67" t="s">
        <v>32</v>
      </c>
      <c r="B6" s="68"/>
      <c r="C6" s="68"/>
      <c r="D6" s="68"/>
      <c r="E6" s="69"/>
    </row>
    <row r="7" spans="1:5" ht="49" customHeight="1" thickBot="1" x14ac:dyDescent="0.4">
      <c r="A7" s="39" t="s">
        <v>3</v>
      </c>
      <c r="B7" s="30"/>
      <c r="C7" s="31" t="s">
        <v>0</v>
      </c>
      <c r="D7" s="31" t="s">
        <v>1</v>
      </c>
      <c r="E7" s="32"/>
    </row>
    <row r="8" spans="1:5" ht="23.15" customHeight="1" x14ac:dyDescent="0.35">
      <c r="A8" s="40">
        <v>1</v>
      </c>
      <c r="B8" s="27" t="s">
        <v>2</v>
      </c>
      <c r="C8" s="28">
        <v>0</v>
      </c>
      <c r="D8" s="29">
        <f>C8</f>
        <v>0</v>
      </c>
      <c r="E8" s="5"/>
    </row>
    <row r="9" spans="1:5" ht="23.15" customHeight="1" x14ac:dyDescent="0.35">
      <c r="A9" s="41">
        <v>2</v>
      </c>
      <c r="B9" s="25" t="s">
        <v>5</v>
      </c>
      <c r="C9" s="13">
        <v>0</v>
      </c>
      <c r="D9" s="15">
        <f>C9</f>
        <v>0</v>
      </c>
      <c r="E9" s="59" t="s">
        <v>39</v>
      </c>
    </row>
    <row r="10" spans="1:5" ht="23.15" customHeight="1" x14ac:dyDescent="0.35">
      <c r="A10" s="41">
        <v>3</v>
      </c>
      <c r="B10" s="25" t="s">
        <v>6</v>
      </c>
      <c r="C10" s="14">
        <v>50000</v>
      </c>
      <c r="D10" s="15">
        <v>75000</v>
      </c>
      <c r="E10" s="5"/>
    </row>
    <row r="11" spans="1:5" ht="23.15" customHeight="1" x14ac:dyDescent="0.35">
      <c r="A11" s="41">
        <v>4</v>
      </c>
      <c r="B11" s="25" t="s">
        <v>4</v>
      </c>
      <c r="C11" s="13">
        <v>0</v>
      </c>
      <c r="D11" s="15">
        <v>0</v>
      </c>
      <c r="E11" s="5"/>
    </row>
    <row r="12" spans="1:5" ht="23.15" customHeight="1" x14ac:dyDescent="0.35">
      <c r="A12" s="42">
        <v>5</v>
      </c>
      <c r="B12" s="26" t="s">
        <v>7</v>
      </c>
      <c r="C12" s="14">
        <f>C8-C9-C10-C11</f>
        <v>-50000</v>
      </c>
      <c r="D12" s="15">
        <f>D8-D9-D10-D11</f>
        <v>-75000</v>
      </c>
      <c r="E12" s="5"/>
    </row>
    <row r="13" spans="1:5" ht="23.15" customHeight="1" x14ac:dyDescent="0.35">
      <c r="A13" s="41">
        <v>6</v>
      </c>
      <c r="B13" s="25" t="s">
        <v>8</v>
      </c>
      <c r="C13" s="13">
        <v>0</v>
      </c>
      <c r="D13" s="15">
        <f>C13</f>
        <v>0</v>
      </c>
      <c r="E13" s="5"/>
    </row>
    <row r="14" spans="1:5" ht="23.15" customHeight="1" x14ac:dyDescent="0.35">
      <c r="A14" s="41">
        <v>7</v>
      </c>
      <c r="B14" s="25" t="s">
        <v>11</v>
      </c>
      <c r="C14" s="13">
        <v>0</v>
      </c>
      <c r="D14" s="15">
        <f>C14</f>
        <v>0</v>
      </c>
      <c r="E14" s="5"/>
    </row>
    <row r="15" spans="1:5" ht="23.15" customHeight="1" x14ac:dyDescent="0.35">
      <c r="A15" s="41">
        <v>8</v>
      </c>
      <c r="B15" s="25" t="s">
        <v>9</v>
      </c>
      <c r="C15" s="13">
        <v>0</v>
      </c>
      <c r="D15" s="15">
        <f>C15</f>
        <v>0</v>
      </c>
      <c r="E15" s="5"/>
    </row>
    <row r="16" spans="1:5" ht="23.15" customHeight="1" x14ac:dyDescent="0.35">
      <c r="A16" s="42">
        <v>9</v>
      </c>
      <c r="B16" s="26" t="s">
        <v>10</v>
      </c>
      <c r="C16" s="14">
        <f>SUM(C12:C15)</f>
        <v>-50000</v>
      </c>
      <c r="D16" s="15">
        <f>SUM(D12:D15)</f>
        <v>-75000</v>
      </c>
      <c r="E16" s="5"/>
    </row>
    <row r="17" spans="1:8" ht="23.15" customHeight="1" x14ac:dyDescent="0.35">
      <c r="A17" s="41">
        <v>10</v>
      </c>
      <c r="B17" s="25" t="s">
        <v>12</v>
      </c>
      <c r="C17" s="13">
        <v>0</v>
      </c>
      <c r="D17" s="15">
        <v>0</v>
      </c>
      <c r="E17" s="5"/>
    </row>
    <row r="18" spans="1:8" ht="23.15" customHeight="1" x14ac:dyDescent="0.35">
      <c r="A18" s="42">
        <v>11</v>
      </c>
      <c r="B18" s="26" t="s">
        <v>13</v>
      </c>
      <c r="C18" s="14">
        <f>C16-C17</f>
        <v>-50000</v>
      </c>
      <c r="D18" s="15">
        <f>D16-D17</f>
        <v>-75000</v>
      </c>
      <c r="E18" s="5"/>
    </row>
    <row r="19" spans="1:8" ht="23.15" customHeight="1" x14ac:dyDescent="0.35">
      <c r="A19" s="41">
        <v>12</v>
      </c>
      <c r="B19" s="25" t="s">
        <v>14</v>
      </c>
      <c r="C19" s="13">
        <v>0</v>
      </c>
      <c r="D19" s="15">
        <v>0</v>
      </c>
      <c r="E19" s="5"/>
    </row>
    <row r="20" spans="1:8" ht="23.15" customHeight="1" x14ac:dyDescent="0.35">
      <c r="A20" s="41">
        <v>13</v>
      </c>
      <c r="B20" s="25" t="s">
        <v>15</v>
      </c>
      <c r="C20" s="13">
        <v>0</v>
      </c>
      <c r="D20" s="15">
        <v>0</v>
      </c>
      <c r="E20" s="5"/>
    </row>
    <row r="21" spans="1:8" ht="23.15" customHeight="1" x14ac:dyDescent="0.35">
      <c r="A21" s="41">
        <v>14</v>
      </c>
      <c r="B21" s="25" t="s">
        <v>16</v>
      </c>
      <c r="C21" s="13">
        <v>0</v>
      </c>
      <c r="D21" s="15">
        <v>0</v>
      </c>
      <c r="E21" s="5"/>
    </row>
    <row r="22" spans="1:8" ht="23.15" customHeight="1" x14ac:dyDescent="0.35">
      <c r="A22" s="41">
        <v>15</v>
      </c>
      <c r="B22" s="25" t="s">
        <v>17</v>
      </c>
      <c r="C22" s="13">
        <v>0</v>
      </c>
      <c r="D22" s="15">
        <v>0</v>
      </c>
      <c r="E22" s="5"/>
    </row>
    <row r="23" spans="1:8" ht="23.15" customHeight="1" x14ac:dyDescent="0.35">
      <c r="A23" s="41">
        <v>16</v>
      </c>
      <c r="B23" s="25" t="s">
        <v>18</v>
      </c>
      <c r="C23" s="13">
        <v>0</v>
      </c>
      <c r="D23" s="15">
        <v>0</v>
      </c>
      <c r="E23" s="5"/>
    </row>
    <row r="24" spans="1:8" ht="23.15" customHeight="1" x14ac:dyDescent="0.35">
      <c r="A24" s="41">
        <v>17</v>
      </c>
      <c r="B24" s="25" t="s">
        <v>37</v>
      </c>
      <c r="C24" s="13">
        <v>0</v>
      </c>
      <c r="D24" s="15">
        <v>0</v>
      </c>
      <c r="E24" s="5"/>
    </row>
    <row r="25" spans="1:8" ht="23.15" customHeight="1" x14ac:dyDescent="0.35">
      <c r="A25" s="41">
        <v>18</v>
      </c>
      <c r="B25" s="25" t="s">
        <v>38</v>
      </c>
      <c r="C25" s="13">
        <v>0</v>
      </c>
      <c r="D25" s="12">
        <v>0</v>
      </c>
      <c r="E25" s="5"/>
    </row>
    <row r="26" spans="1:8" ht="23.15" customHeight="1" x14ac:dyDescent="0.35">
      <c r="A26" s="42">
        <v>19</v>
      </c>
      <c r="B26" s="53" t="s">
        <v>36</v>
      </c>
      <c r="C26" s="14">
        <f>C18-C19-C20-C21-C22-C23-C24-C25</f>
        <v>-50000</v>
      </c>
      <c r="D26" s="14">
        <f>D18-D19-D20-D21-D22-D23-D24-D25</f>
        <v>-75000</v>
      </c>
      <c r="E26" s="5"/>
    </row>
    <row r="27" spans="1:8" ht="23.15" customHeight="1" thickBot="1" x14ac:dyDescent="0.4">
      <c r="A27" s="42">
        <v>20</v>
      </c>
      <c r="B27" s="54" t="s">
        <v>19</v>
      </c>
      <c r="C27" s="17">
        <f>ROUND(C26,-1)</f>
        <v>-50000</v>
      </c>
      <c r="D27" s="16">
        <f>ROUND(D26,-1)</f>
        <v>-75000</v>
      </c>
      <c r="E27" s="5"/>
    </row>
    <row r="28" spans="1:8" ht="39.65" customHeight="1" thickBot="1" x14ac:dyDescent="0.4">
      <c r="A28" s="43">
        <v>21</v>
      </c>
      <c r="B28" s="61" t="s">
        <v>20</v>
      </c>
      <c r="C28" s="61"/>
      <c r="D28" s="62" t="s">
        <v>21</v>
      </c>
      <c r="E28" s="63"/>
    </row>
    <row r="29" spans="1:8" ht="23.15" customHeight="1" x14ac:dyDescent="0.45">
      <c r="A29" s="44"/>
      <c r="B29" s="33" t="s">
        <v>29</v>
      </c>
      <c r="C29" s="18">
        <v>0</v>
      </c>
      <c r="D29" s="19">
        <v>0</v>
      </c>
      <c r="E29" s="8" t="s">
        <v>41</v>
      </c>
    </row>
    <row r="30" spans="1:8" ht="23.15" customHeight="1" x14ac:dyDescent="0.4">
      <c r="A30" s="44"/>
      <c r="B30" s="34" t="s">
        <v>46</v>
      </c>
      <c r="C30" s="7">
        <f>ROUND(IF(C27&gt;500000,12500,IF(C27&gt;250000,(C27-250000)*5%,0)),0)</f>
        <v>0</v>
      </c>
      <c r="D30" s="9">
        <f>ROUND(IF(D27&gt;800000,20000,IF(D27&gt;400000,(D27-400000)*5%,0)),0)</f>
        <v>0</v>
      </c>
      <c r="E30" s="10" t="s">
        <v>42</v>
      </c>
      <c r="H30" s="1"/>
    </row>
    <row r="31" spans="1:8" ht="23.15" customHeight="1" x14ac:dyDescent="0.4">
      <c r="A31" s="44"/>
      <c r="B31" s="34" t="s">
        <v>47</v>
      </c>
      <c r="C31" s="7">
        <f>ROUND(IF(C27&gt;1000000,100000,IF(C27&gt;500000,(C27-500000)*20%,0)),0)</f>
        <v>0</v>
      </c>
      <c r="D31" s="9">
        <f>ROUND(IF(D26&gt;1200000,40000,IF(D26&gt;800000,(D26-800000)*10%,0)),1)</f>
        <v>0</v>
      </c>
      <c r="E31" s="10" t="s">
        <v>43</v>
      </c>
    </row>
    <row r="32" spans="1:8" ht="23.15" customHeight="1" x14ac:dyDescent="0.4">
      <c r="A32" s="44"/>
      <c r="B32" s="34" t="s">
        <v>48</v>
      </c>
      <c r="C32" s="7">
        <f>ROUND(IF(C27&gt;1000000,(C27-1000000)*30%,0),0)</f>
        <v>0</v>
      </c>
      <c r="D32" s="9">
        <f>ROUND(IF(D27&gt;1600000,60000,IF(D27&gt;1200000,(D27-1200000)*15%,0)),0)</f>
        <v>0</v>
      </c>
      <c r="E32" s="10" t="s">
        <v>44</v>
      </c>
    </row>
    <row r="33" spans="1:6" ht="23.15" customHeight="1" x14ac:dyDescent="0.45">
      <c r="A33" s="44"/>
      <c r="B33" s="34"/>
      <c r="C33" s="20"/>
      <c r="D33" s="9">
        <f>ROUND(IF(D27&gt;2000000,80000,IF(D27&gt;1600000,(D27-1600000)*20%,0)),0)</f>
        <v>0</v>
      </c>
      <c r="E33" s="10" t="s">
        <v>45</v>
      </c>
    </row>
    <row r="34" spans="1:6" ht="23.15" customHeight="1" thickBot="1" x14ac:dyDescent="0.5">
      <c r="A34" s="44"/>
      <c r="B34" s="34"/>
      <c r="C34" s="60"/>
      <c r="D34" s="11">
        <f>ROUND(IF(D26&gt;2400000,100000,IF(D26&gt;2000000,(D26-2000000)*25%,0)),0)</f>
        <v>0</v>
      </c>
      <c r="E34" s="10" t="s">
        <v>49</v>
      </c>
    </row>
    <row r="35" spans="1:6" ht="23.15" customHeight="1" thickBot="1" x14ac:dyDescent="0.5">
      <c r="A35" s="44"/>
      <c r="B35" s="34"/>
      <c r="C35" s="21"/>
      <c r="D35" s="11">
        <f>ROUND(IF(D27&gt;5000000,780000,IF(D27&gt;2400000,(D27-2400000)*30%,0)),0)</f>
        <v>0</v>
      </c>
      <c r="E35" s="10" t="s">
        <v>50</v>
      </c>
    </row>
    <row r="36" spans="1:6" ht="4.5" customHeight="1" thickBot="1" x14ac:dyDescent="0.4">
      <c r="A36" s="45"/>
      <c r="B36" s="35"/>
      <c r="C36" s="2"/>
      <c r="D36" s="3"/>
      <c r="E36" s="5"/>
    </row>
    <row r="37" spans="1:6" ht="23.15" customHeight="1" x14ac:dyDescent="0.35">
      <c r="A37" s="45">
        <v>22</v>
      </c>
      <c r="B37" s="6" t="s">
        <v>22</v>
      </c>
      <c r="C37" s="22">
        <f>SUM(C29:C36)</f>
        <v>0</v>
      </c>
      <c r="D37" s="22">
        <f>ROUND(SUM(D29:D36),1)</f>
        <v>0</v>
      </c>
      <c r="E37" s="50"/>
      <c r="F37" s="56">
        <f>ROUND(D37-(D27-1200000),2)</f>
        <v>1275000</v>
      </c>
    </row>
    <row r="38" spans="1:6" ht="23.15" customHeight="1" x14ac:dyDescent="0.35">
      <c r="A38" s="42">
        <v>23</v>
      </c>
      <c r="B38" s="36" t="s">
        <v>23</v>
      </c>
      <c r="C38" s="12">
        <f>IF(C27&lt;=500000,IF(C37&lt;12500,C37,12500),0)</f>
        <v>0</v>
      </c>
      <c r="D38" s="57">
        <f>IF(D27&gt;1270588,0,IF(D27&gt;1200000,F37,IF(D37&lt;60000,D37,60000)))</f>
        <v>0</v>
      </c>
      <c r="E38" s="58" t="s">
        <v>24</v>
      </c>
    </row>
    <row r="39" spans="1:6" ht="23.15" customHeight="1" x14ac:dyDescent="0.35">
      <c r="A39" s="42">
        <v>24</v>
      </c>
      <c r="B39" s="6" t="s">
        <v>34</v>
      </c>
      <c r="C39" s="12">
        <f>C37-C38</f>
        <v>0</v>
      </c>
      <c r="D39" s="12">
        <f>D37-D38</f>
        <v>0</v>
      </c>
      <c r="E39" s="5"/>
    </row>
    <row r="40" spans="1:6" ht="23.15" customHeight="1" x14ac:dyDescent="0.35">
      <c r="A40" s="42">
        <v>25</v>
      </c>
      <c r="B40" s="37" t="s">
        <v>25</v>
      </c>
      <c r="C40" s="12">
        <f>ROUND(C39*4/100,2)</f>
        <v>0</v>
      </c>
      <c r="D40" s="12">
        <f>ROUND(D39*4/100,2)</f>
        <v>0</v>
      </c>
      <c r="E40" s="50"/>
    </row>
    <row r="41" spans="1:6" ht="25" customHeight="1" thickBot="1" x14ac:dyDescent="0.4">
      <c r="A41" s="43">
        <v>26</v>
      </c>
      <c r="B41" s="38" t="s">
        <v>35</v>
      </c>
      <c r="C41" s="23">
        <f>C39+C40</f>
        <v>0</v>
      </c>
      <c r="D41" s="23">
        <f>D39+D40</f>
        <v>0</v>
      </c>
      <c r="E41" s="51"/>
    </row>
    <row r="42" spans="1:6" ht="30.65" customHeight="1" thickBot="1" x14ac:dyDescent="0.5">
      <c r="A42" s="46"/>
      <c r="B42" s="48" t="s">
        <v>26</v>
      </c>
      <c r="C42" s="49">
        <f>ROUND(C41,0)</f>
        <v>0</v>
      </c>
      <c r="D42" s="49">
        <f>ROUND(D41,0)</f>
        <v>0</v>
      </c>
      <c r="E42" s="24"/>
    </row>
    <row r="43" spans="1:6" ht="71.25" customHeight="1" thickBot="1" x14ac:dyDescent="0.5">
      <c r="A43" s="47"/>
      <c r="B43" s="52"/>
      <c r="C43" s="55" t="s">
        <v>27</v>
      </c>
      <c r="D43" s="55" t="s">
        <v>28</v>
      </c>
      <c r="E43" s="4"/>
    </row>
  </sheetData>
  <mergeCells count="8">
    <mergeCell ref="B28:C28"/>
    <mergeCell ref="D28:E28"/>
    <mergeCell ref="A1:E1"/>
    <mergeCell ref="A6:E6"/>
    <mergeCell ref="A2:E2"/>
    <mergeCell ref="A3:E3"/>
    <mergeCell ref="A5:E5"/>
    <mergeCell ref="A4:E4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I.T. CALCULATOR-RMJ </vt:lpstr>
      <vt:lpstr>'I.T. CALCULATOR-RMJ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2025-12-21T15:53:47Z</dcterms:modified>
</cp:coreProperties>
</file>